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фінансування'!$A$1:$M$161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<sst xmlns="http://schemas.openxmlformats.org/spreadsheetml/2006/main" count="166" uniqueCount="119">
  <si>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</si>
  <si>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</si>
  <si>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</si>
  <si>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</si>
  <si>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</si>
  <si>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</si>
  <si>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</si>
  <si>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</si>
  <si>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</si>
  <si>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</si>
  <si>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</si>
  <si>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</si>
  <si>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</si>
  <si>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</si>
  <si>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</si>
  <si>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</si>
  <si>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</si>
  <si>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</si>
  <si>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</si>
  <si>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</si>
  <si>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</si>
  <si>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</si>
  <si>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</si>
  <si>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</si>
  <si>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</si>
  <si>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</si>
  <si>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</si>
  <si>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</si>
  <si>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</si>
  <si>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</si>
  <si>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</si>
  <si>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</si>
  <si>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</si>
  <si>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</si>
  <si>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</si>
  <si>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</si>
  <si>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</si>
  <si>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</si>
  <si>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</si>
  <si>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</si>
  <si>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</si>
  <si>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</si>
  <si>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</si>
  <si>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</si>
  <si>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</si>
  <si>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</si>
  <si>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</si>
  <si>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</si>
  <si>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</si>
  <si>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</si>
  <si>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</si>
  <si>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</si>
  <si>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</si>
  <si>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</si>
  <si>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</si>
  <si>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</si>
  <si>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</si>
  <si>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</si>
  <si>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</si>
  <si>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</si>
  <si>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</si>
  <si>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</si>
  <si>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</si>
  <si>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</si>
  <si>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</si>
  <si>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</si>
  <si>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</si>
  <si>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</si>
  <si>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</si>
  <si>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</si>
  <si>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</si>
  <si>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</si>
  <si>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</si>
  <si>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</si>
  <si>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</si>
  <si>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</si>
  <si>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</si>
  <si>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</si>
  <si>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</si>
  <si>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</si>
  <si>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</si>
  <si>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</si>
  <si>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</si>
  <si>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</si>
  <si>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</si>
  <si>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</si>
  <si>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</si>
  <si>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</si>
  <si>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</si>
  <si>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</si>
  <si>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</si>
  <si>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</si>
  <si>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</si>
  <si>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</si>
  <si>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</si>
  <si>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</si>
  <si>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</si>
  <si>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</si>
  <si>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</si>
  <si>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</si>
  <si>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</si>
  <si>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</si>
  <si>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</si>
  <si>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</si>
  <si>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</si>
  <si>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</si>
  <si>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</si>
  <si>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</si>
  <si>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</si>
  <si>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</si>
  <si>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</si>
  <si>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</si>
  <si>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</si>
  <si>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</si>
  <si>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</si>
  <si>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</si>
  <si>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</si>
  <si>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</si>
  <si>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25.05.2015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</si>
</sst>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16613.699999999993</c:v>
                </c:pt>
                <c:pt idx="1">
                  <c:v>14273.000000000002</c:v>
                </c:pt>
                <c:pt idx="2">
                  <c:v>589.3999999999999</c:v>
                </c:pt>
                <c:pt idx="3">
                  <c:v>1751.2999999999918</c:v>
                </c:pt>
              </c:numCache>
            </c:numRef>
          </c:val>
          <c:shape val="box"/>
        </c:ser>
        <c:shape val="box"/>
        <c:axId val="39478626"/>
        <c:axId val="19763315"/>
      </c:bar3D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63315"/>
        <c:crosses val="autoZero"/>
        <c:auto val="1"/>
        <c:lblOffset val="100"/>
        <c:tickLblSkip val="1"/>
        <c:noMultiLvlLbl val="0"/>
      </c:catAx>
      <c:valAx>
        <c:axId val="19763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86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125062.50000000001</c:v>
                </c:pt>
                <c:pt idx="1">
                  <c:v>59640.69999999998</c:v>
                </c:pt>
                <c:pt idx="2">
                  <c:v>87029.8</c:v>
                </c:pt>
                <c:pt idx="3">
                  <c:v>2</c:v>
                </c:pt>
                <c:pt idx="4">
                  <c:v>7146.299999999999</c:v>
                </c:pt>
                <c:pt idx="5">
                  <c:v>29597.1</c:v>
                </c:pt>
                <c:pt idx="6">
                  <c:v>52.8</c:v>
                </c:pt>
                <c:pt idx="7">
                  <c:v>1234.5000000000139</c:v>
                </c:pt>
              </c:numCache>
            </c:numRef>
          </c:val>
          <c:shape val="box"/>
        </c:ser>
        <c:shape val="box"/>
        <c:axId val="43652108"/>
        <c:axId val="57324653"/>
      </c:bar3D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24653"/>
        <c:crosses val="autoZero"/>
        <c:auto val="1"/>
        <c:lblOffset val="100"/>
        <c:tickLblSkip val="1"/>
        <c:noMultiLvlLbl val="0"/>
      </c:catAx>
      <c:valAx>
        <c:axId val="57324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77078.2</c:v>
                </c:pt>
                <c:pt idx="1">
                  <c:v>69872.09999999999</c:v>
                </c:pt>
                <c:pt idx="2">
                  <c:v>59747.99999999998</c:v>
                </c:pt>
                <c:pt idx="3">
                  <c:v>2486.5999999999995</c:v>
                </c:pt>
                <c:pt idx="4">
                  <c:v>1084.2</c:v>
                </c:pt>
                <c:pt idx="5">
                  <c:v>9077.2</c:v>
                </c:pt>
                <c:pt idx="6">
                  <c:v>515.5999999999999</c:v>
                </c:pt>
                <c:pt idx="7">
                  <c:v>4166.600000000019</c:v>
                </c:pt>
              </c:numCache>
            </c:numRef>
          </c:val>
          <c:shape val="box"/>
        </c:ser>
        <c:shape val="box"/>
        <c:axId val="46159830"/>
        <c:axId val="12785287"/>
      </c:bar3D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85287"/>
        <c:crosses val="autoZero"/>
        <c:auto val="1"/>
        <c:lblOffset val="100"/>
        <c:tickLblSkip val="1"/>
        <c:noMultiLvlLbl val="0"/>
      </c:catAx>
      <c:valAx>
        <c:axId val="12785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98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15838.699999999995</c:v>
                </c:pt>
                <c:pt idx="1">
                  <c:v>10734.200000000003</c:v>
                </c:pt>
                <c:pt idx="2">
                  <c:v>1216.9</c:v>
                </c:pt>
                <c:pt idx="3">
                  <c:v>170.8</c:v>
                </c:pt>
                <c:pt idx="4">
                  <c:v>17</c:v>
                </c:pt>
                <c:pt idx="5">
                  <c:v>3699.7999999999925</c:v>
                </c:pt>
              </c:numCache>
            </c:numRef>
          </c:val>
          <c:shape val="box"/>
        </c:ser>
        <c:shape val="box"/>
        <c:axId val="47958720"/>
        <c:axId val="28975297"/>
      </c:bar3D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75297"/>
        <c:crosses val="autoZero"/>
        <c:auto val="1"/>
        <c:lblOffset val="100"/>
        <c:tickLblSkip val="1"/>
        <c:noMultiLvlLbl val="0"/>
      </c:catAx>
      <c:valAx>
        <c:axId val="28975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8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4862.9</c:v>
                </c:pt>
                <c:pt idx="1">
                  <c:v>2933.8999999999996</c:v>
                </c:pt>
                <c:pt idx="3">
                  <c:v>61.2</c:v>
                </c:pt>
                <c:pt idx="4">
                  <c:v>377.9000000000001</c:v>
                </c:pt>
                <c:pt idx="5">
                  <c:v>1489.8999999999999</c:v>
                </c:pt>
              </c:numCache>
            </c:numRef>
          </c:val>
          <c:shape val="box"/>
        </c:ser>
        <c:shape val="box"/>
        <c:axId val="59451082"/>
        <c:axId val="65297691"/>
      </c:bar3D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97691"/>
        <c:crosses val="autoZero"/>
        <c:auto val="1"/>
        <c:lblOffset val="100"/>
        <c:tickLblSkip val="2"/>
        <c:noMultiLvlLbl val="0"/>
      </c:catAx>
      <c:valAx>
        <c:axId val="65297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1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5525</c:v>
                </c:pt>
                <c:pt idx="1">
                  <c:v>1426.1</c:v>
                </c:pt>
                <c:pt idx="2">
                  <c:v>464.8</c:v>
                </c:pt>
                <c:pt idx="3">
                  <c:v>3128.9</c:v>
                </c:pt>
                <c:pt idx="4">
                  <c:v>505.19999999999936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760.0999999999998</c:v>
                </c:pt>
                <c:pt idx="1">
                  <c:v>481.4</c:v>
                </c:pt>
                <c:pt idx="2">
                  <c:v>228.9</c:v>
                </c:pt>
                <c:pt idx="4">
                  <c:v>49.79999999999981</c:v>
                </c:pt>
              </c:numCache>
            </c:numRef>
          </c:val>
          <c:shape val="box"/>
        </c:ser>
        <c:shape val="box"/>
        <c:axId val="50808308"/>
        <c:axId val="54621589"/>
      </c:bar3D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21589"/>
        <c:crosses val="autoZero"/>
        <c:auto val="1"/>
        <c:lblOffset val="100"/>
        <c:tickLblSkip val="1"/>
        <c:noMultiLvlLbl val="0"/>
      </c:catAx>
      <c:valAx>
        <c:axId val="54621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8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22644</c:v>
                </c:pt>
              </c:numCache>
            </c:numRef>
          </c:val>
          <c:shape val="box"/>
        </c:ser>
        <c:shape val="box"/>
        <c:axId val="21832254"/>
        <c:axId val="62272559"/>
      </c:bar3D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272559"/>
        <c:crosses val="autoZero"/>
        <c:auto val="1"/>
        <c:lblOffset val="100"/>
        <c:tickLblSkip val="1"/>
        <c:noMultiLvlLbl val="0"/>
      </c:catAx>
      <c:valAx>
        <c:axId val="62272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322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226686.90000000002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125062.50000000001</c:v>
                </c:pt>
                <c:pt idx="1">
                  <c:v>77078.2</c:v>
                </c:pt>
                <c:pt idx="2">
                  <c:v>15838.699999999995</c:v>
                </c:pt>
                <c:pt idx="3">
                  <c:v>4862.9</c:v>
                </c:pt>
                <c:pt idx="4">
                  <c:v>760.0999999999998</c:v>
                </c:pt>
                <c:pt idx="5">
                  <c:v>16613.699999999993</c:v>
                </c:pt>
                <c:pt idx="6">
                  <c:v>22644</c:v>
                </c:pt>
              </c:numCache>
            </c:numRef>
          </c:val>
          <c:shape val="box"/>
        </c:ser>
        <c:shape val="box"/>
        <c:axId val="23582120"/>
        <c:axId val="10912489"/>
      </c:bar3D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12489"/>
        <c:crosses val="autoZero"/>
        <c:auto val="1"/>
        <c:lblOffset val="100"/>
        <c:tickLblSkip val="1"/>
        <c:noMultiLvlLbl val="0"/>
      </c:catAx>
      <c:valAx>
        <c:axId val="10912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821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25686.8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236617.4000000001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177599.8</c:v>
                </c:pt>
                <c:pt idx="1">
                  <c:v>43387.50000000001</c:v>
                </c:pt>
                <c:pt idx="2">
                  <c:v>8313.1</c:v>
                </c:pt>
                <c:pt idx="3">
                  <c:v>2284.7999999999997</c:v>
                </c:pt>
                <c:pt idx="4">
                  <c:v>2488.8999999999996</c:v>
                </c:pt>
                <c:pt idx="5">
                  <c:v>93751.29999999997</c:v>
                </c:pt>
              </c:numCache>
            </c:numRef>
          </c:val>
          <c:shape val="box"/>
        </c:ser>
        <c:shape val="box"/>
        <c:axId val="31103538"/>
        <c:axId val="11496387"/>
      </c:bar3D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3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1" sqref="B121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141831.9+2002.1+2274.6</f>
        <v>146108.6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</f>
        <v>125672.40000000001</v>
      </c>
      <c r="E6" s="3">
        <f>D6/D144*100</f>
        <v>38.17014014281867</v>
      </c>
      <c r="F6" s="3">
        <f>D6/B6*100</f>
        <v>86.01300676346226</v>
      </c>
      <c r="G6" s="3">
        <f aca="true" t="shared" si="0" ref="G6:G43">D6/C6*100</f>
        <v>37.015740593742706</v>
      </c>
      <c r="H6" s="3">
        <f>B6-D6</f>
        <v>20436.199999999997</v>
      </c>
      <c r="I6" s="3">
        <f aca="true" t="shared" si="1" ref="I6:I43">C6-D6</f>
        <v>213838.29999999993</v>
      </c>
    </row>
    <row r="7" spans="1:9" s="44" customFormat="1" ht="18.75">
      <c r="A7" s="118" t="s">
        <v>107</v>
      </c>
      <c r="B7" s="109">
        <v>66245.8</v>
      </c>
      <c r="C7" s="106">
        <v>173936.4</v>
      </c>
      <c r="D7" s="119">
        <f>17278.1+34.8+43.3+5046.6+1441.7+293+463.5+4876.3+308.3+631.3+5138.7+0.1+2292.2+271.4+1820.7+4384.3+517.1+3867.2+3165+1+5.9+6161.5+1598.7</f>
        <v>59640.69999999998</v>
      </c>
      <c r="E7" s="107">
        <f>D7/D6*100</f>
        <v>47.45727781119798</v>
      </c>
      <c r="F7" s="107">
        <f>D7/B7*100</f>
        <v>90.02940563779134</v>
      </c>
      <c r="G7" s="107">
        <f>D7/C7*100</f>
        <v>34.288797514493794</v>
      </c>
      <c r="H7" s="107">
        <f>B7-D7</f>
        <v>6605.10000000002</v>
      </c>
      <c r="I7" s="107">
        <f t="shared" si="1"/>
        <v>114295.70000000001</v>
      </c>
    </row>
    <row r="8" spans="1:9" ht="18">
      <c r="A8" s="29" t="s">
        <v>3</v>
      </c>
      <c r="B8" s="49">
        <f>104673.5-3513.7</f>
        <v>101159.8</v>
      </c>
      <c r="C8" s="50">
        <v>251964.7</v>
      </c>
      <c r="D8" s="51">
        <f>2656.8+4544.7+5310.3+304.5+4240.2+2115.7+0.5+13.7+8260.2+9928.8+1441.7+7980.3+10682.7+0.1+0.1+1665.8+5183.3+3109.4+5382+3940+3165+1+0.1+5.9+3224.2+3872.8</f>
        <v>87029.8</v>
      </c>
      <c r="E8" s="1">
        <f>D8/D6*100</f>
        <v>69.25132328180253</v>
      </c>
      <c r="F8" s="1">
        <f>D8/B8*100</f>
        <v>86.03200085409422</v>
      </c>
      <c r="G8" s="1">
        <f t="shared" si="0"/>
        <v>34.54047332820828</v>
      </c>
      <c r="H8" s="1">
        <f>B8-D8</f>
        <v>14130</v>
      </c>
      <c r="I8" s="1">
        <f t="shared" si="1"/>
        <v>164934.90000000002</v>
      </c>
    </row>
    <row r="9" spans="1:9" ht="18">
      <c r="A9" s="29" t="s">
        <v>2</v>
      </c>
      <c r="B9" s="49">
        <f>25.2-16</f>
        <v>9.2</v>
      </c>
      <c r="C9" s="50">
        <v>45.2</v>
      </c>
      <c r="D9" s="51">
        <f>0.3+0.2+0.7+0.8</f>
        <v>2</v>
      </c>
      <c r="E9" s="12">
        <f>D9/D6*100</f>
        <v>0.001591439329558439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f>9395.7-388</f>
        <v>9007.7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</f>
        <v>7356.999999999999</v>
      </c>
      <c r="E10" s="1">
        <f>D10/D6*100</f>
        <v>5.854109573780717</v>
      </c>
      <c r="F10" s="1">
        <f aca="true" t="shared" si="3" ref="F10:F41">D10/B10*100</f>
        <v>81.67456731463079</v>
      </c>
      <c r="G10" s="1">
        <f t="shared" si="0"/>
        <v>33.27513840141839</v>
      </c>
      <c r="H10" s="1">
        <f t="shared" si="2"/>
        <v>1650.7000000000016</v>
      </c>
      <c r="I10" s="1">
        <f t="shared" si="1"/>
        <v>14752.599999999999</v>
      </c>
    </row>
    <row r="11" spans="1:9" ht="18">
      <c r="A11" s="29" t="s">
        <v>0</v>
      </c>
      <c r="B11" s="49">
        <f>25378.2+611+2001.2+2274.6+3513.7</f>
        <v>33778.7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</f>
        <v>29971.1</v>
      </c>
      <c r="E11" s="1">
        <f>D11/D6*100</f>
        <v>23.84859364506447</v>
      </c>
      <c r="F11" s="1">
        <f t="shared" si="3"/>
        <v>88.7278077605118</v>
      </c>
      <c r="G11" s="1">
        <f t="shared" si="0"/>
        <v>48.808176413015694</v>
      </c>
      <c r="H11" s="1">
        <f t="shared" si="2"/>
        <v>3807.5999999999985</v>
      </c>
      <c r="I11" s="1">
        <f t="shared" si="1"/>
        <v>31434.799999999996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3.8+3.8+12.7+7.4+5+16.3+3.8</f>
        <v>52.8</v>
      </c>
      <c r="E12" s="1">
        <f>D12/D6*100</f>
        <v>0.042013998300342796</v>
      </c>
      <c r="F12" s="1">
        <f t="shared" si="3"/>
        <v>26.72064777327935</v>
      </c>
      <c r="G12" s="1">
        <f t="shared" si="0"/>
        <v>18.448637316561843</v>
      </c>
      <c r="H12" s="1">
        <f t="shared" si="2"/>
        <v>144.8</v>
      </c>
      <c r="I12" s="1">
        <f t="shared" si="1"/>
        <v>233.39999999999998</v>
      </c>
    </row>
    <row r="13" spans="1:9" ht="18.75" thickBot="1">
      <c r="A13" s="29" t="s">
        <v>35</v>
      </c>
      <c r="B13" s="50">
        <f>B6-B8-B9-B10-B11-B12</f>
        <v>1955.6000000000117</v>
      </c>
      <c r="C13" s="50">
        <f>C6-C8-C9-C10-C11-C12</f>
        <v>3699.099999999952</v>
      </c>
      <c r="D13" s="50">
        <f>D6-D8-D9-D10-D11-D12</f>
        <v>1259.7000000000073</v>
      </c>
      <c r="E13" s="1">
        <f>D13/D6*100</f>
        <v>1.0023680617223887</v>
      </c>
      <c r="F13" s="1">
        <f t="shared" si="3"/>
        <v>64.41501329515236</v>
      </c>
      <c r="G13" s="1">
        <f t="shared" si="0"/>
        <v>34.05422940715373</v>
      </c>
      <c r="H13" s="1">
        <f t="shared" si="2"/>
        <v>695.9000000000044</v>
      </c>
      <c r="I13" s="1">
        <f t="shared" si="1"/>
        <v>2439.399999999945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80886.4+5039.9</f>
        <v>85926.29999999999</v>
      </c>
      <c r="C18" s="53">
        <f>225678.2+490.7+518</f>
        <v>226686.90000000002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</f>
        <v>77146.09999999999</v>
      </c>
      <c r="E18" s="3">
        <f>D18/D144*100</f>
        <v>23.4313775218099</v>
      </c>
      <c r="F18" s="3">
        <f>D18/B18*100</f>
        <v>89.78170827790794</v>
      </c>
      <c r="G18" s="3">
        <f t="shared" si="0"/>
        <v>34.03200626061761</v>
      </c>
      <c r="H18" s="3">
        <f>B18-D18</f>
        <v>8780.199999999997</v>
      </c>
      <c r="I18" s="3">
        <f t="shared" si="1"/>
        <v>149540.80000000005</v>
      </c>
    </row>
    <row r="19" spans="1:9" s="44" customFormat="1" ht="18.75">
      <c r="A19" s="118" t="s">
        <v>108</v>
      </c>
      <c r="B19" s="109">
        <v>77711.5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20724.4+1058.1+4.5+4107.3+4273.5+909.7+5187.7+0.2+1026+1411.4+1.1+2729.9+0.1+4996.6+194.4+3533.4+1472.3+168.5+4832.7+355.2+3934.8+898.3+346.7+1.4+2032.6+5166.1+215.6+8.9+280.7+67.9</f>
        <v>69939.99999999999</v>
      </c>
      <c r="E19" s="107">
        <f>D19/D18*100</f>
        <v>90.65915192083591</v>
      </c>
      <c r="F19" s="107">
        <f t="shared" si="3"/>
        <v>89.99954961620865</v>
      </c>
      <c r="G19" s="107">
        <f t="shared" si="0"/>
        <v>37.49748015217735</v>
      </c>
      <c r="H19" s="107">
        <f t="shared" si="2"/>
        <v>7771.500000000015</v>
      </c>
      <c r="I19" s="107">
        <f t="shared" si="1"/>
        <v>116579.20000000003</v>
      </c>
    </row>
    <row r="20" spans="1:9" ht="18">
      <c r="A20" s="29" t="s">
        <v>5</v>
      </c>
      <c r="B20" s="49">
        <f>61827.2+4252.4-742+40.8</f>
        <v>65378.399999999994</v>
      </c>
      <c r="C20" s="50">
        <v>169195.9</v>
      </c>
      <c r="D20" s="51">
        <f>5164.3+574.5+4352.6-225.6+2461.2+632.3+5026.9+4104.6-0.1+3875.3+3989.4+855.4+280+4996.6+192.6+3533.4+437.2+168.1+4832.7+3683.6+898.2+0.2+194.2+4521.6+32.7+5166.1</f>
        <v>59747.99999999998</v>
      </c>
      <c r="E20" s="1">
        <f>D20/D18*100</f>
        <v>77.44785543274382</v>
      </c>
      <c r="F20" s="1">
        <f t="shared" si="3"/>
        <v>91.38798135163904</v>
      </c>
      <c r="G20" s="1">
        <f t="shared" si="0"/>
        <v>35.31291242872906</v>
      </c>
      <c r="H20" s="1">
        <f t="shared" si="2"/>
        <v>5630.400000000016</v>
      </c>
      <c r="I20" s="1">
        <f t="shared" si="1"/>
        <v>109447.90000000002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11+1.8+42.7+3+47.6+40.1+0.7+2.5+101.4-0.1+82.5+53+0.2+1536.8+83.2+0.7+12.8+1.8+77.1+0.2+37.6+299.6+50.4+17.9</f>
        <v>2504.4999999999995</v>
      </c>
      <c r="E21" s="1">
        <f>D21/D18*100</f>
        <v>3.246437603456299</v>
      </c>
      <c r="F21" s="1">
        <f t="shared" si="3"/>
        <v>66.79379133774268</v>
      </c>
      <c r="G21" s="1">
        <f t="shared" si="0"/>
        <v>20.05027579636701</v>
      </c>
      <c r="H21" s="1">
        <f t="shared" si="2"/>
        <v>1245.1000000000004</v>
      </c>
      <c r="I21" s="1">
        <f t="shared" si="1"/>
        <v>9986.6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173.9+19+7.6+19.5+89.8+0.1+92.4+48.6+202.1+56.1+96.9+242.1+36.1+19.2</f>
        <v>1103.4</v>
      </c>
      <c r="E22" s="1">
        <f>D22/D18*100</f>
        <v>1.4302732088854786</v>
      </c>
      <c r="F22" s="1">
        <f t="shared" si="3"/>
        <v>83.66696997270246</v>
      </c>
      <c r="G22" s="1">
        <f t="shared" si="0"/>
        <v>33.9163311099499</v>
      </c>
      <c r="H22" s="1">
        <f t="shared" si="2"/>
        <v>215.39999999999986</v>
      </c>
      <c r="I22" s="1">
        <f t="shared" si="1"/>
        <v>2149.9</v>
      </c>
    </row>
    <row r="23" spans="1:9" ht="18">
      <c r="A23" s="29" t="s">
        <v>0</v>
      </c>
      <c r="B23" s="49">
        <f>8307.1+518+742</f>
        <v>9567.1</v>
      </c>
      <c r="C23" s="50">
        <f>24676.2+518</f>
        <v>25194.2</v>
      </c>
      <c r="D23" s="51">
        <f>96.9+173.9+611.9+463.4+109.9+698.9+114.7+0.2+702.4+1027.2+819.6+1945.5+240.6+329.9+0.1+104.4+1287.1+2.2+0.5+9+338.9</f>
        <v>9077.2</v>
      </c>
      <c r="E23" s="1">
        <f>D23/D18*100</f>
        <v>11.7662461226167</v>
      </c>
      <c r="F23" s="1">
        <f t="shared" si="3"/>
        <v>94.87932602355991</v>
      </c>
      <c r="G23" s="1">
        <f t="shared" si="0"/>
        <v>36.02892729278962</v>
      </c>
      <c r="H23" s="1">
        <f t="shared" si="2"/>
        <v>489.89999999999964</v>
      </c>
      <c r="I23" s="1">
        <f t="shared" si="1"/>
        <v>16117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111+58.1+166.1+55.7+24.9+10.1-0.1+89.8</f>
        <v>515.5999999999999</v>
      </c>
      <c r="E24" s="1">
        <f>D24/D18*100</f>
        <v>0.6683422752413926</v>
      </c>
      <c r="F24" s="1">
        <f t="shared" si="3"/>
        <v>88.4239410049734</v>
      </c>
      <c r="G24" s="1">
        <f t="shared" si="0"/>
        <v>33.741247300569334</v>
      </c>
      <c r="H24" s="1">
        <f t="shared" si="2"/>
        <v>67.50000000000011</v>
      </c>
      <c r="I24" s="1">
        <f t="shared" si="1"/>
        <v>1012.5</v>
      </c>
    </row>
    <row r="25" spans="1:9" ht="18.75" thickBot="1">
      <c r="A25" s="29" t="s">
        <v>35</v>
      </c>
      <c r="B25" s="50">
        <f>B18-B20-B21-B22-B23-B24</f>
        <v>5329.299999999996</v>
      </c>
      <c r="C25" s="50">
        <f>C18-C20-C21-C22-C23-C24</f>
        <v>15024.300000000027</v>
      </c>
      <c r="D25" s="50">
        <f>D18-D20-D21-D22-D23-D24</f>
        <v>4197.400000000012</v>
      </c>
      <c r="E25" s="1">
        <f>D25/D18*100</f>
        <v>5.440845357056304</v>
      </c>
      <c r="F25" s="1">
        <f t="shared" si="3"/>
        <v>78.76081286472925</v>
      </c>
      <c r="G25" s="1">
        <f t="shared" si="0"/>
        <v>27.937408065600426</v>
      </c>
      <c r="H25" s="1">
        <f t="shared" si="2"/>
        <v>1131.8999999999833</v>
      </c>
      <c r="I25" s="1">
        <f t="shared" si="1"/>
        <v>10826.900000000014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18004.2-7.3+250.5</f>
        <v>18247.4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</f>
        <v>15847.199999999995</v>
      </c>
      <c r="E33" s="3">
        <f>D33/D144*100</f>
        <v>4.813227445893257</v>
      </c>
      <c r="F33" s="3">
        <f>D33/B33*100</f>
        <v>86.84634523274546</v>
      </c>
      <c r="G33" s="3">
        <f t="shared" si="0"/>
        <v>37.51145070692581</v>
      </c>
      <c r="H33" s="3">
        <f t="shared" si="2"/>
        <v>2400.200000000006</v>
      </c>
      <c r="I33" s="3">
        <f t="shared" si="1"/>
        <v>26399.1</v>
      </c>
    </row>
    <row r="34" spans="1:9" ht="18">
      <c r="A34" s="29" t="s">
        <v>3</v>
      </c>
      <c r="B34" s="49">
        <f>12129.5+34.3</f>
        <v>12163.8</v>
      </c>
      <c r="C34" s="50">
        <v>29626.4</v>
      </c>
      <c r="D34" s="51">
        <f>1216.2+1064.6-0.1+1185.2+1240.8+0.1+1202.8+1206.8+1191.1+1224.7+5.8+1196.2</f>
        <v>10734.200000000003</v>
      </c>
      <c r="E34" s="1">
        <f>D34/D33*100</f>
        <v>67.73562522085925</v>
      </c>
      <c r="F34" s="1">
        <f t="shared" si="3"/>
        <v>88.24709383580792</v>
      </c>
      <c r="G34" s="1">
        <f t="shared" si="0"/>
        <v>36.231874274295905</v>
      </c>
      <c r="H34" s="1">
        <f t="shared" si="2"/>
        <v>1429.5999999999967</v>
      </c>
      <c r="I34" s="1">
        <f t="shared" si="1"/>
        <v>18892.199999999997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1390.7+250.5-34.3</f>
        <v>1606.9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</f>
        <v>1216.9</v>
      </c>
      <c r="E36" s="1">
        <f>D36/D33*100</f>
        <v>7.678959059013582</v>
      </c>
      <c r="F36" s="1">
        <f t="shared" si="3"/>
        <v>75.72966581616778</v>
      </c>
      <c r="G36" s="1">
        <f t="shared" si="0"/>
        <v>45.50860134629768</v>
      </c>
      <c r="H36" s="1">
        <f t="shared" si="2"/>
        <v>390</v>
      </c>
      <c r="I36" s="1">
        <f t="shared" si="1"/>
        <v>1457.1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19+12.3+0.1+11.9+3.2+10.7+22.4+14.8+37.3+30.8+8.3</f>
        <v>170.8</v>
      </c>
      <c r="E37" s="19">
        <f>D37/D33*100</f>
        <v>1.0777929224090064</v>
      </c>
      <c r="F37" s="19">
        <f t="shared" si="3"/>
        <v>75.4083885209713</v>
      </c>
      <c r="G37" s="19">
        <f t="shared" si="0"/>
        <v>33.132880698351116</v>
      </c>
      <c r="H37" s="19">
        <f t="shared" si="2"/>
        <v>55.69999999999999</v>
      </c>
      <c r="I37" s="19">
        <f t="shared" si="1"/>
        <v>344.7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0.10727447119995964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4213.200000000003</v>
      </c>
      <c r="C39" s="49">
        <f>C33-C34-C36-C37-C35-C38</f>
        <v>9383.199999999993</v>
      </c>
      <c r="D39" s="49">
        <f>D33-D34-D36-D37-D35-D38</f>
        <v>3708.2999999999925</v>
      </c>
      <c r="E39" s="1">
        <f>D39/D33*100</f>
        <v>23.40034832651821</v>
      </c>
      <c r="F39" s="1">
        <f t="shared" si="3"/>
        <v>88.01623469097099</v>
      </c>
      <c r="G39" s="1">
        <f t="shared" si="0"/>
        <v>39.52063262000165</v>
      </c>
      <c r="H39" s="1">
        <f>B39-D39</f>
        <v>504.9000000000101</v>
      </c>
      <c r="I39" s="1">
        <f t="shared" si="1"/>
        <v>5674.9000000000015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349.4+15</f>
        <v>364.4</v>
      </c>
      <c r="C43" s="53">
        <f>768.4+32.5+15</f>
        <v>815.9</v>
      </c>
      <c r="D43" s="54">
        <f>17.7+12.2+11.2+51.1+0.8+30+0.1+18.9+27.3+43.7+9+5.4+5.6+7.8</f>
        <v>240.8</v>
      </c>
      <c r="E43" s="3">
        <f>D43/D144*100</f>
        <v>0.07313753653459897</v>
      </c>
      <c r="F43" s="3">
        <f>D43/B43*100</f>
        <v>66.08122941822174</v>
      </c>
      <c r="G43" s="3">
        <f t="shared" si="0"/>
        <v>29.513420762348332</v>
      </c>
      <c r="H43" s="3">
        <f t="shared" si="2"/>
        <v>123.59999999999997</v>
      </c>
      <c r="I43" s="3">
        <f t="shared" si="1"/>
        <v>575.0999999999999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2803.7-2.4</f>
        <v>2801.2999999999997</v>
      </c>
      <c r="C45" s="53">
        <f>6659.3+87.1</f>
        <v>6746.400000000001</v>
      </c>
      <c r="D45" s="54">
        <f>193+223+8.7+101.1+200.9+9+241+299.2+7.6+43.6+283.1+0.8+48.7+276.1+3.4+2.2+253.5+5+282+1.9+4.8+3.2</f>
        <v>2491.7999999999997</v>
      </c>
      <c r="E45" s="3">
        <f>D45/D144*100</f>
        <v>0.7568277140237278</v>
      </c>
      <c r="F45" s="3">
        <f>D45/B45*100</f>
        <v>88.95155820511906</v>
      </c>
      <c r="G45" s="3">
        <f aca="true" t="shared" si="4" ref="G45:G75">D45/C45*100</f>
        <v>36.93525435787975</v>
      </c>
      <c r="H45" s="3">
        <f>B45-D45</f>
        <v>309.5</v>
      </c>
      <c r="I45" s="3">
        <f aca="true" t="shared" si="5" ref="I45:I76">C45-D45</f>
        <v>4254.6</v>
      </c>
    </row>
    <row r="46" spans="1:9" ht="18">
      <c r="A46" s="29" t="s">
        <v>3</v>
      </c>
      <c r="B46" s="49">
        <v>2273.5</v>
      </c>
      <c r="C46" s="50">
        <v>5755.9</v>
      </c>
      <c r="D46" s="51">
        <f>193+222.7+1.6+196.4+240.9+0.1+199.7+265.9+214+253.1+238.6</f>
        <v>2026</v>
      </c>
      <c r="E46" s="1">
        <f>D46/D45*100</f>
        <v>81.30668592984992</v>
      </c>
      <c r="F46" s="1">
        <f aca="true" t="shared" si="6" ref="F46:F73">D46/B46*100</f>
        <v>89.11370134154387</v>
      </c>
      <c r="G46" s="1">
        <f t="shared" si="4"/>
        <v>35.19866571691656</v>
      </c>
      <c r="H46" s="1">
        <f aca="true" t="shared" si="7" ref="H46:H73">B46-D46</f>
        <v>247.5</v>
      </c>
      <c r="I46" s="1">
        <f t="shared" si="5"/>
        <v>3729.8999999999996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0.012039489525644114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3.8+1+5.7-0.1+1.3+4.1-0.1+4.6+1.1</f>
        <v>21.400000000000002</v>
      </c>
      <c r="E48" s="1">
        <f>D48/D45*100</f>
        <v>0.8588169194959469</v>
      </c>
      <c r="F48" s="1">
        <f t="shared" si="6"/>
        <v>84.92063492063492</v>
      </c>
      <c r="G48" s="1">
        <f t="shared" si="4"/>
        <v>35.548172757475086</v>
      </c>
      <c r="H48" s="1">
        <f t="shared" si="7"/>
        <v>3.799999999999997</v>
      </c>
      <c r="I48" s="1">
        <f t="shared" si="5"/>
        <v>38.8</v>
      </c>
    </row>
    <row r="49" spans="1:9" ht="18">
      <c r="A49" s="29" t="s">
        <v>0</v>
      </c>
      <c r="B49" s="49">
        <v>314.6</v>
      </c>
      <c r="C49" s="50">
        <v>538.3</v>
      </c>
      <c r="D49" s="51">
        <f>4.7+90.3+4.8+67.1+3.1+1.1+45.6+36.3+2.7+2+0.1+34.4</f>
        <v>292.19999999999993</v>
      </c>
      <c r="E49" s="1">
        <f>D49/D45*100</f>
        <v>11.726462797977364</v>
      </c>
      <c r="F49" s="1">
        <f t="shared" si="6"/>
        <v>92.87984742530195</v>
      </c>
      <c r="G49" s="1">
        <f t="shared" si="4"/>
        <v>54.28199888537989</v>
      </c>
      <c r="H49" s="1">
        <f t="shared" si="7"/>
        <v>22.40000000000009</v>
      </c>
      <c r="I49" s="1">
        <f t="shared" si="5"/>
        <v>246.10000000000002</v>
      </c>
    </row>
    <row r="50" spans="1:9" ht="18.75" thickBot="1">
      <c r="A50" s="29" t="s">
        <v>35</v>
      </c>
      <c r="B50" s="50">
        <f>B45-B46-B49-B48-B47</f>
        <v>187.6999999999997</v>
      </c>
      <c r="C50" s="50">
        <f>C45-C46-C49-C48-C47</f>
        <v>390.800000000001</v>
      </c>
      <c r="D50" s="50">
        <f>D45-D46-D49-D48-D47</f>
        <v>151.89999999999978</v>
      </c>
      <c r="E50" s="1">
        <f>D50/D45*100</f>
        <v>6.095994863151128</v>
      </c>
      <c r="F50" s="1">
        <f t="shared" si="6"/>
        <v>80.92701118806606</v>
      </c>
      <c r="G50" s="1">
        <f t="shared" si="4"/>
        <v>38.86898669396095</v>
      </c>
      <c r="H50" s="1">
        <f t="shared" si="7"/>
        <v>35.799999999999926</v>
      </c>
      <c r="I50" s="1">
        <f t="shared" si="5"/>
        <v>238.9000000000012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</f>
        <v>4967.4</v>
      </c>
      <c r="E51" s="3">
        <f>D51/D144*100</f>
        <v>1.5087350456061746</v>
      </c>
      <c r="F51" s="3">
        <f>D51/B51*100</f>
        <v>77.51993632859438</v>
      </c>
      <c r="G51" s="3">
        <f t="shared" si="4"/>
        <v>34.962731476593675</v>
      </c>
      <c r="H51" s="3">
        <f>B51-D51</f>
        <v>1440.5</v>
      </c>
      <c r="I51" s="3">
        <f t="shared" si="5"/>
        <v>9240.300000000001</v>
      </c>
    </row>
    <row r="52" spans="1:9" ht="18">
      <c r="A52" s="29" t="s">
        <v>3</v>
      </c>
      <c r="B52" s="49">
        <v>3596.2</v>
      </c>
      <c r="C52" s="50">
        <v>8729.1</v>
      </c>
      <c r="D52" s="51">
        <f>260.4+390.2+0.1+271.7+395.7-0.1+282.9+391.4+0.1+7.8+263.9+397.2+272.6</f>
        <v>2933.8999999999996</v>
      </c>
      <c r="E52" s="1">
        <f>D52/D51*100</f>
        <v>59.06309135563876</v>
      </c>
      <c r="F52" s="1">
        <f t="shared" si="6"/>
        <v>81.58333796785496</v>
      </c>
      <c r="G52" s="1">
        <f t="shared" si="4"/>
        <v>33.610566954210626</v>
      </c>
      <c r="H52" s="1">
        <f t="shared" si="7"/>
        <v>662.3000000000002</v>
      </c>
      <c r="I52" s="1">
        <f t="shared" si="5"/>
        <v>5795.200000000001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1.7+1.5+4.6+9.7+8-0.1+0.1+5.9+12.1+0.1+17.6+12.8</f>
        <v>74</v>
      </c>
      <c r="E54" s="1">
        <f>D54/D51*100</f>
        <v>1.489712928292467</v>
      </c>
      <c r="F54" s="1">
        <f t="shared" si="6"/>
        <v>64.51612903225806</v>
      </c>
      <c r="G54" s="1">
        <f t="shared" si="4"/>
        <v>28.062191884717485</v>
      </c>
      <c r="H54" s="1">
        <f t="shared" si="7"/>
        <v>40.7</v>
      </c>
      <c r="I54" s="1">
        <f t="shared" si="5"/>
        <v>189.7</v>
      </c>
    </row>
    <row r="55" spans="1:9" ht="18">
      <c r="A55" s="29" t="s">
        <v>0</v>
      </c>
      <c r="B55" s="49">
        <v>390.5</v>
      </c>
      <c r="C55" s="50">
        <f>709.9+0.6</f>
        <v>710.5</v>
      </c>
      <c r="D55" s="51">
        <f>1.1+7.6+5.9+0.3+0.2+6.8+0.3+67.1+16.4-0.1+19.5+19.3+76.2+4.5+12.1+86.4+1+0.1+7.3+44.6+0.6+0.7+4.7</f>
        <v>382.6000000000001</v>
      </c>
      <c r="E55" s="1">
        <f>D55/D51*100</f>
        <v>7.702218464387811</v>
      </c>
      <c r="F55" s="1">
        <f t="shared" si="6"/>
        <v>97.97695262483998</v>
      </c>
      <c r="G55" s="1">
        <f t="shared" si="4"/>
        <v>53.849401829697406</v>
      </c>
      <c r="H55" s="1">
        <f t="shared" si="7"/>
        <v>7.89999999999992</v>
      </c>
      <c r="I55" s="1">
        <f t="shared" si="5"/>
        <v>327.8999999999999</v>
      </c>
    </row>
    <row r="56" spans="1:9" ht="18.75" thickBot="1">
      <c r="A56" s="29" t="s">
        <v>35</v>
      </c>
      <c r="B56" s="50">
        <f>B51-B52-B55-B54-B53</f>
        <v>2306.5</v>
      </c>
      <c r="C56" s="50">
        <f>C51-C52-C55-C54-C53</f>
        <v>4493.500000000001</v>
      </c>
      <c r="D56" s="50">
        <f>D51-D52-D55-D54-D53</f>
        <v>1576.8999999999999</v>
      </c>
      <c r="E56" s="1">
        <f>D56/D51*100</f>
        <v>31.74497725168096</v>
      </c>
      <c r="F56" s="1">
        <f t="shared" si="6"/>
        <v>68.36765662258834</v>
      </c>
      <c r="G56" s="1">
        <f t="shared" si="4"/>
        <v>35.09291198397684</v>
      </c>
      <c r="H56" s="1">
        <f t="shared" si="7"/>
        <v>729.6000000000001</v>
      </c>
      <c r="I56" s="1">
        <f>C56-D56</f>
        <v>2916.6000000000013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2361.6+44</f>
        <v>2405.6</v>
      </c>
      <c r="C58" s="53">
        <f>3033.3+2447.7+44</f>
        <v>5525</v>
      </c>
      <c r="D58" s="54">
        <f>36.1+65.6+6.5+0.4+1.3+60.3+3+39.2+0.1+14.1+69.1+5.2-0.1+1.8+81+43+6.1+66+42.4+63.1+71.4+46.8+10.3+27.4+2.3</f>
        <v>762.3999999999997</v>
      </c>
      <c r="E58" s="3">
        <f>D58/D144*100</f>
        <v>0.2315617020514046</v>
      </c>
      <c r="F58" s="3">
        <f>D58/B58*100</f>
        <v>31.6927169936814</v>
      </c>
      <c r="G58" s="3">
        <f t="shared" si="4"/>
        <v>13.79909502262443</v>
      </c>
      <c r="H58" s="3">
        <f>B58-D58</f>
        <v>1643.2000000000003</v>
      </c>
      <c r="I58" s="3">
        <f t="shared" si="5"/>
        <v>4762.6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36.1+65.6+39.2+69.1+1.8+43+66+41.2+71.4+46.8+1.2</f>
        <v>481.4</v>
      </c>
      <c r="E59" s="1">
        <f>D59/D58*100</f>
        <v>63.14270724029383</v>
      </c>
      <c r="F59" s="1">
        <f t="shared" si="6"/>
        <v>83.89682816312303</v>
      </c>
      <c r="G59" s="1">
        <f t="shared" si="4"/>
        <v>33.75639856952528</v>
      </c>
      <c r="H59" s="1">
        <f t="shared" si="7"/>
        <v>92.39999999999998</v>
      </c>
      <c r="I59" s="1">
        <f t="shared" si="5"/>
        <v>944.6999999999999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6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237+44</f>
        <v>281</v>
      </c>
      <c r="C61" s="50">
        <f>420.8+44</f>
        <v>464.8</v>
      </c>
      <c r="D61" s="51">
        <f>1.3+56.1+4.9+63.5+3.5+0.7+63-0.1+10.3+25.7</f>
        <v>228.9</v>
      </c>
      <c r="E61" s="1">
        <f>D61/D58*100</f>
        <v>30.023609653725092</v>
      </c>
      <c r="F61" s="1">
        <f t="shared" si="6"/>
        <v>81.45907473309609</v>
      </c>
      <c r="G61" s="1">
        <f t="shared" si="4"/>
        <v>49.24698795180723</v>
      </c>
      <c r="H61" s="1">
        <f t="shared" si="7"/>
        <v>52.099999999999994</v>
      </c>
      <c r="I61" s="1">
        <f t="shared" si="5"/>
        <v>235.9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505.19999999999936</v>
      </c>
      <c r="D63" s="50">
        <f>D58-D59-D61-D62-D60</f>
        <v>52.09999999999977</v>
      </c>
      <c r="E63" s="1">
        <f>D63/D58*100</f>
        <v>6.833683105981084</v>
      </c>
      <c r="F63" s="1">
        <f t="shared" si="6"/>
        <v>34.54907161803699</v>
      </c>
      <c r="G63" s="1">
        <f t="shared" si="4"/>
        <v>10.312747426761645</v>
      </c>
      <c r="H63" s="1">
        <f t="shared" si="7"/>
        <v>98.70000000000019</v>
      </c>
      <c r="I63" s="1">
        <f t="shared" si="5"/>
        <v>453.09999999999957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253.7</v>
      </c>
      <c r="C68" s="53">
        <f>C69+C70</f>
        <v>450.20000000000005</v>
      </c>
      <c r="D68" s="54">
        <f>SUM(D69:D70)</f>
        <v>202.6</v>
      </c>
      <c r="E68" s="42">
        <f>D68/D144*100</f>
        <v>0.0615351532471335</v>
      </c>
      <c r="F68" s="111">
        <f>D68/B68*100</f>
        <v>79.8581001182499</v>
      </c>
      <c r="G68" s="3">
        <f t="shared" si="4"/>
        <v>45.00222123500666</v>
      </c>
      <c r="H68" s="3">
        <f>B68-D68</f>
        <v>51.099999999999994</v>
      </c>
      <c r="I68" s="3">
        <f t="shared" si="5"/>
        <v>247.60000000000005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0.2+12.6+73.3+85.8+22+1.3</f>
        <v>195.2</v>
      </c>
      <c r="E69" s="1">
        <f>D69/D68*100</f>
        <v>96.34748272458044</v>
      </c>
      <c r="F69" s="1">
        <f t="shared" si="6"/>
        <v>88.12641083521444</v>
      </c>
      <c r="G69" s="1">
        <f t="shared" si="4"/>
        <v>77.98641630043946</v>
      </c>
      <c r="H69" s="1">
        <f t="shared" si="7"/>
        <v>26.30000000000001</v>
      </c>
      <c r="I69" s="1">
        <f t="shared" si="5"/>
        <v>55.10000000000002</v>
      </c>
    </row>
    <row r="70" spans="1:9" ht="18.75" thickBot="1">
      <c r="A70" s="29" t="s">
        <v>9</v>
      </c>
      <c r="B70" s="49">
        <f>75.1-42.9</f>
        <v>32.199999999999996</v>
      </c>
      <c r="C70" s="50">
        <f>242.8-42.9</f>
        <v>199.9</v>
      </c>
      <c r="D70" s="51">
        <f>7.4</f>
        <v>7.4</v>
      </c>
      <c r="E70" s="1">
        <f>D70/D69*100</f>
        <v>3.790983606557378</v>
      </c>
      <c r="F70" s="1">
        <f t="shared" si="6"/>
        <v>22.981366459627335</v>
      </c>
      <c r="G70" s="1">
        <f t="shared" si="4"/>
        <v>3.7018509254627316</v>
      </c>
      <c r="H70" s="1">
        <f t="shared" si="7"/>
        <v>24.799999999999997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2219.9-2219.9</f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20891.5+2.3</f>
        <v>20893.8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</f>
        <v>16623.599999999995</v>
      </c>
      <c r="E89" s="3">
        <f>D89/D144*100</f>
        <v>5.049041330301324</v>
      </c>
      <c r="F89" s="3">
        <f aca="true" t="shared" si="10" ref="F89:F95">D89/B89*100</f>
        <v>79.56235821152684</v>
      </c>
      <c r="G89" s="3">
        <f t="shared" si="8"/>
        <v>34.10381974433828</v>
      </c>
      <c r="H89" s="3">
        <f aca="true" t="shared" si="11" ref="H89:H95">B89-D89</f>
        <v>4270.200000000004</v>
      </c>
      <c r="I89" s="3">
        <f t="shared" si="9"/>
        <v>32120.500000000004</v>
      </c>
    </row>
    <row r="90" spans="1:9" ht="18">
      <c r="A90" s="29" t="s">
        <v>3</v>
      </c>
      <c r="B90" s="49">
        <v>16637.5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</f>
        <v>14273.000000000002</v>
      </c>
      <c r="E90" s="1">
        <f>D90/D89*100</f>
        <v>85.85986188310598</v>
      </c>
      <c r="F90" s="1">
        <f t="shared" si="10"/>
        <v>85.78812922614577</v>
      </c>
      <c r="G90" s="1">
        <f t="shared" si="8"/>
        <v>36.00837580099905</v>
      </c>
      <c r="H90" s="1">
        <f t="shared" si="11"/>
        <v>2364.499999999998</v>
      </c>
      <c r="I90" s="1">
        <f t="shared" si="9"/>
        <v>25365</v>
      </c>
    </row>
    <row r="91" spans="1:9" ht="18">
      <c r="A91" s="29" t="s">
        <v>33</v>
      </c>
      <c r="B91" s="49">
        <f>1259.4+2.3</f>
        <v>1261.7</v>
      </c>
      <c r="C91" s="50">
        <f>2406.5+168.6</f>
        <v>2575.1</v>
      </c>
      <c r="D91" s="51">
        <f>15.4+0.6+1.6+3.7+2.5+4.3+0.4+4.2+0.8+56.6+102.4+16.1+0.1+47.1+38.8+64+59.3+87.7+34.7+0.6+1.8+42.3+4.4</f>
        <v>589.3999999999999</v>
      </c>
      <c r="E91" s="1">
        <f>D91/D89*100</f>
        <v>3.545561731514233</v>
      </c>
      <c r="F91" s="1">
        <f t="shared" si="10"/>
        <v>46.71474994055637</v>
      </c>
      <c r="G91" s="1">
        <f t="shared" si="8"/>
        <v>22.888431517222628</v>
      </c>
      <c r="H91" s="1">
        <f t="shared" si="11"/>
        <v>672.3000000000002</v>
      </c>
      <c r="I91" s="1">
        <f t="shared" si="9"/>
        <v>1985.7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2994.5999999999995</v>
      </c>
      <c r="C93" s="50">
        <f>C89-C90-C91-C92</f>
        <v>6530.999999999998</v>
      </c>
      <c r="D93" s="50">
        <f>D89-D90-D91-D92</f>
        <v>1761.1999999999932</v>
      </c>
      <c r="E93" s="1">
        <f>D93/D89*100</f>
        <v>10.594576385379783</v>
      </c>
      <c r="F93" s="1">
        <f t="shared" si="10"/>
        <v>58.81252921926112</v>
      </c>
      <c r="G93" s="1">
        <f>D93/C93*100</f>
        <v>26.96677384780269</v>
      </c>
      <c r="H93" s="1">
        <f t="shared" si="11"/>
        <v>1233.4000000000062</v>
      </c>
      <c r="I93" s="1">
        <f>C93-D93</f>
        <v>4769.800000000005</v>
      </c>
    </row>
    <row r="94" spans="1:9" ht="18.75">
      <c r="A94" s="122" t="s">
        <v>12</v>
      </c>
      <c r="B94" s="127">
        <v>23665.6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</f>
        <v>22696.9</v>
      </c>
      <c r="E94" s="121">
        <f>D94/D144*100</f>
        <v>6.893668409352738</v>
      </c>
      <c r="F94" s="125">
        <f t="shared" si="10"/>
        <v>95.90671692245284</v>
      </c>
      <c r="G94" s="120">
        <f>D94/C94*100</f>
        <v>45.290266450893256</v>
      </c>
      <c r="H94" s="126">
        <f t="shared" si="11"/>
        <v>968.6999999999971</v>
      </c>
      <c r="I94" s="121">
        <f>C94-D94</f>
        <v>27417.4</v>
      </c>
    </row>
    <row r="95" spans="1:9" ht="18.75" thickBot="1">
      <c r="A95" s="123" t="s">
        <v>110</v>
      </c>
      <c r="B95" s="130">
        <v>1956</v>
      </c>
      <c r="C95" s="131">
        <v>4853.7</v>
      </c>
      <c r="D95" s="132">
        <f>600+69+9+48.5+2.5+299.7+50.5+190.4+1.3+10.6+6.7+53.3-0.1+0.9+266.8+7.4+4.8+52.9</f>
        <v>1674.2000000000003</v>
      </c>
      <c r="E95" s="133">
        <f>D95/D94*100</f>
        <v>7.376337737752733</v>
      </c>
      <c r="F95" s="134">
        <f t="shared" si="10"/>
        <v>85.59304703476484</v>
      </c>
      <c r="G95" s="135">
        <f>D95/C95*100</f>
        <v>34.49327317304326</v>
      </c>
      <c r="H95" s="124">
        <f t="shared" si="11"/>
        <v>281.7999999999997</v>
      </c>
      <c r="I95" s="96">
        <f>C95-D95</f>
        <v>3179.4999999999995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3619.8+6.5</f>
        <v>3626.3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</f>
        <v>1919.9999999999995</v>
      </c>
      <c r="E101" s="25">
        <f>D101/D144*100</f>
        <v>0.5831564374851742</v>
      </c>
      <c r="F101" s="25">
        <f>D101/B101*100</f>
        <v>52.946529520447825</v>
      </c>
      <c r="G101" s="25">
        <f aca="true" t="shared" si="12" ref="G101:G142">D101/C101*100</f>
        <v>18.05954004608945</v>
      </c>
      <c r="H101" s="25">
        <f aca="true" t="shared" si="13" ref="H101:H106">B101-D101</f>
        <v>1706.3000000000006</v>
      </c>
      <c r="I101" s="25">
        <f aca="true" t="shared" si="14" ref="I101:I142">C101-D101</f>
        <v>8711.5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3266.8+6.5</f>
        <v>3273.3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</f>
        <v>1701.1</v>
      </c>
      <c r="E103" s="1">
        <f>D103/D101*100</f>
        <v>88.59895833333334</v>
      </c>
      <c r="F103" s="1">
        <f aca="true" t="shared" si="15" ref="F103:F142">D103/B103*100</f>
        <v>51.968960987382765</v>
      </c>
      <c r="G103" s="1">
        <f t="shared" si="12"/>
        <v>17.713518128995982</v>
      </c>
      <c r="H103" s="1">
        <f t="shared" si="13"/>
        <v>1572.2000000000003</v>
      </c>
      <c r="I103" s="1">
        <f t="shared" si="14"/>
        <v>7902.299999999999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218.89999999999964</v>
      </c>
      <c r="E105" s="96">
        <f>D105/D101*100</f>
        <v>11.40104166666665</v>
      </c>
      <c r="F105" s="96">
        <f t="shared" si="15"/>
        <v>62.0113314447591</v>
      </c>
      <c r="G105" s="96">
        <f t="shared" si="12"/>
        <v>21.29170314171769</v>
      </c>
      <c r="H105" s="96">
        <f>B105-D105</f>
        <v>134.10000000000036</v>
      </c>
      <c r="I105" s="96">
        <f t="shared" si="14"/>
        <v>809.2000000000007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70557.1</v>
      </c>
      <c r="C106" s="93">
        <f>SUM(C107:C141)-C114-C118+C142-C134-C135-C108-C111-C121-C122-C132</f>
        <v>149613.8</v>
      </c>
      <c r="D106" s="93">
        <f>SUM(D107:D141)-D114-D118+D142-D134-D135-D108-D111-D121-D122-D132</f>
        <v>60671.5</v>
      </c>
      <c r="E106" s="94">
        <f>D106/D144*100</f>
        <v>18.427591560875918</v>
      </c>
      <c r="F106" s="94">
        <f>D106/B106*100</f>
        <v>85.98922007848961</v>
      </c>
      <c r="G106" s="94">
        <f t="shared" si="12"/>
        <v>40.55207474176848</v>
      </c>
      <c r="H106" s="94">
        <f t="shared" si="13"/>
        <v>9885.600000000006</v>
      </c>
      <c r="I106" s="94">
        <f t="shared" si="14"/>
        <v>88942.29999999999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114.2+9+1.8-0.1+90.7+22.4+38.1+76.9+3.3+8.3+1.4+33.8+39+2.5+0.1+67.3+0.2+4+0.9+2.5+0.8+0.4+3.1+0.1+83.9+1.4+0.8+11.2+0.6+1.6</f>
        <v>620.2</v>
      </c>
      <c r="E107" s="6">
        <f>D107/D106*100</f>
        <v>1.0222262512052611</v>
      </c>
      <c r="F107" s="6">
        <f t="shared" si="15"/>
        <v>65.35989039940985</v>
      </c>
      <c r="G107" s="6">
        <f t="shared" si="12"/>
        <v>34.45938437604178</v>
      </c>
      <c r="H107" s="6">
        <f aca="true" t="shared" si="16" ref="H107:H142">B107-D107</f>
        <v>328.69999999999993</v>
      </c>
      <c r="I107" s="6">
        <f t="shared" si="14"/>
        <v>1179.6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96.8+90.7+64.1+48.5+58.1</f>
        <v>358.20000000000005</v>
      </c>
      <c r="E108" s="1"/>
      <c r="F108" s="1">
        <f t="shared" si="15"/>
        <v>83.53544776119404</v>
      </c>
      <c r="G108" s="1">
        <f t="shared" si="12"/>
        <v>43.48670632511838</v>
      </c>
      <c r="H108" s="1">
        <f t="shared" si="16"/>
        <v>70.59999999999997</v>
      </c>
      <c r="I108" s="1">
        <f t="shared" si="14"/>
        <v>465.5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20.7+31.6+0.1+27.7-0.1+31.4</f>
        <v>111.4</v>
      </c>
      <c r="E109" s="6">
        <f>D109/D106*100</f>
        <v>0.18361174521810075</v>
      </c>
      <c r="F109" s="6">
        <f>D109/B109*100</f>
        <v>28.41111961234379</v>
      </c>
      <c r="G109" s="6">
        <f t="shared" si="12"/>
        <v>12.32573578225271</v>
      </c>
      <c r="H109" s="6">
        <f t="shared" si="16"/>
        <v>280.70000000000005</v>
      </c>
      <c r="I109" s="6">
        <f t="shared" si="14"/>
        <v>792.4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0.030986542280972112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</f>
        <v>21.9</v>
      </c>
      <c r="E112" s="6">
        <f>D112/D106*100</f>
        <v>0.03609602531666433</v>
      </c>
      <c r="F112" s="6">
        <f t="shared" si="15"/>
        <v>78.21428571428571</v>
      </c>
      <c r="G112" s="6">
        <f t="shared" si="12"/>
        <v>32.49258160237388</v>
      </c>
      <c r="H112" s="6">
        <f t="shared" si="16"/>
        <v>6.100000000000001</v>
      </c>
      <c r="I112" s="6">
        <f t="shared" si="14"/>
        <v>45.50000000000001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96.4+0.6+6.3+86+10.4+21.5+5.3+0.1+11.6+102.1+10.6+3.5+5.6+100.7+13.3+0.9+3.6</f>
        <v>478.50000000000006</v>
      </c>
      <c r="E113" s="6">
        <f>D113/D106*100</f>
        <v>0.7886734298641044</v>
      </c>
      <c r="F113" s="6">
        <f t="shared" si="15"/>
        <v>68.99783705839944</v>
      </c>
      <c r="G113" s="6">
        <f t="shared" si="12"/>
        <v>31.223491027732468</v>
      </c>
      <c r="H113" s="6">
        <f t="shared" si="16"/>
        <v>214.99999999999994</v>
      </c>
      <c r="I113" s="6">
        <f t="shared" si="14"/>
        <v>1054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0.05933593202739342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0.0314810083812004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1.6+18.3+17.8+0.8+2.2+4+0.6+16.7+3.7+3.6+16.7+3.4</f>
        <v>89.4</v>
      </c>
      <c r="E117" s="6">
        <f>D117/D106*100</f>
        <v>0.147350897868027</v>
      </c>
      <c r="F117" s="6">
        <f t="shared" si="15"/>
        <v>81.56934306569345</v>
      </c>
      <c r="G117" s="6">
        <f t="shared" si="12"/>
        <v>43.737769080234834</v>
      </c>
      <c r="H117" s="6">
        <f t="shared" si="16"/>
        <v>20.19999999999999</v>
      </c>
      <c r="I117" s="6">
        <f t="shared" si="14"/>
        <v>115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</f>
        <v>66.8</v>
      </c>
      <c r="E118" s="1"/>
      <c r="F118" s="1">
        <f t="shared" si="15"/>
        <v>79.9043062200957</v>
      </c>
      <c r="G118" s="1">
        <f t="shared" si="12"/>
        <v>44.29708222811671</v>
      </c>
      <c r="H118" s="1">
        <f t="shared" si="16"/>
        <v>16.799999999999997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0.4113957953899277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f>1251-9.5</f>
        <v>1241.5</v>
      </c>
      <c r="C120" s="60">
        <f>628+70+553</f>
        <v>1251</v>
      </c>
      <c r="D120" s="83">
        <f>110.6+553</f>
        <v>663.6</v>
      </c>
      <c r="E120" s="19">
        <f>D120/D106*100</f>
        <v>1.0937590137049522</v>
      </c>
      <c r="F120" s="6">
        <f t="shared" si="15"/>
        <v>53.45146999597261</v>
      </c>
      <c r="G120" s="6">
        <f t="shared" si="12"/>
        <v>53.04556354916067</v>
      </c>
      <c r="H120" s="6">
        <f t="shared" si="16"/>
        <v>577.9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21+0.9+174.2+5+11.4</f>
        <v>212.5</v>
      </c>
      <c r="E123" s="19">
        <f>D123/D106*100</f>
        <v>0.3502468209950306</v>
      </c>
      <c r="F123" s="6">
        <f t="shared" si="15"/>
        <v>26.726197962520438</v>
      </c>
      <c r="G123" s="6">
        <f t="shared" si="12"/>
        <v>7.243165859976822</v>
      </c>
      <c r="H123" s="6">
        <f t="shared" si="16"/>
        <v>582.6</v>
      </c>
      <c r="I123" s="6">
        <f t="shared" si="14"/>
        <v>2721.3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0.2141038213988446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0.0032964406681885235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3+3+4.9+21.9-0.1+12.2+1.6+6.9+7.8+0.7+8.4+2.4+5</f>
        <v>77.7</v>
      </c>
      <c r="E127" s="19">
        <f>D127/D106*100</f>
        <v>0.12806671995912414</v>
      </c>
      <c r="F127" s="6">
        <f t="shared" si="15"/>
        <v>82.13530655391122</v>
      </c>
      <c r="G127" s="6">
        <f t="shared" si="12"/>
        <v>60.092807424593964</v>
      </c>
      <c r="H127" s="6">
        <f t="shared" si="16"/>
        <v>16.89999999999999</v>
      </c>
      <c r="I127" s="6">
        <f t="shared" si="14"/>
        <v>51.60000000000001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8.7+23.6+6.2+5.1+38.5+4.6+4.8+8.6</f>
        <v>100.09999999999998</v>
      </c>
      <c r="E128" s="19">
        <f>D128/D106*100</f>
        <v>0.16498685544283556</v>
      </c>
      <c r="F128" s="6">
        <f t="shared" si="15"/>
        <v>42.28981833544571</v>
      </c>
      <c r="G128" s="6">
        <f t="shared" si="12"/>
        <v>15.399999999999997</v>
      </c>
      <c r="H128" s="6">
        <f t="shared" si="16"/>
        <v>136.60000000000002</v>
      </c>
      <c r="I128" s="6">
        <f t="shared" si="14"/>
        <v>549.9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5.6+5.6+3.5+1.3+1.8</f>
        <v>17.8</v>
      </c>
      <c r="E129" s="19">
        <f>D129/D106*100</f>
        <v>0.029338321946877858</v>
      </c>
      <c r="F129" s="6">
        <f t="shared" si="15"/>
        <v>38.11563169164882</v>
      </c>
      <c r="G129" s="6">
        <f t="shared" si="12"/>
        <v>23.32896461336828</v>
      </c>
      <c r="H129" s="6">
        <f t="shared" si="16"/>
        <v>28.900000000000002</v>
      </c>
      <c r="I129" s="6">
        <f t="shared" si="14"/>
        <v>58.500000000000014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7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0.11125487255136267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f>406.9+9.5</f>
        <v>416.4</v>
      </c>
      <c r="C133" s="60">
        <f>981.9+3.8</f>
        <v>985.6999999999999</v>
      </c>
      <c r="D133" s="83">
        <f>21.9+41.8+0.1+6.1+26+3.6+0.1+41-0.1+21.3+6.2+7.1+43.4+4.5+8.8+48.5+7.5+32.1+0.1+41.9+8.4+5.1</f>
        <v>375.4</v>
      </c>
      <c r="E133" s="19">
        <f>D133/D106*100</f>
        <v>0.6187419134189859</v>
      </c>
      <c r="F133" s="6">
        <f t="shared" si="15"/>
        <v>90.15369836695484</v>
      </c>
      <c r="G133" s="6">
        <f t="shared" si="12"/>
        <v>38.08460992188293</v>
      </c>
      <c r="H133" s="6">
        <f t="shared" si="16"/>
        <v>41</v>
      </c>
      <c r="I133" s="6">
        <f t="shared" si="14"/>
        <v>610.3</v>
      </c>
    </row>
    <row r="134" spans="1:9" s="39" customFormat="1" ht="18">
      <c r="A134" s="40" t="s">
        <v>54</v>
      </c>
      <c r="B134" s="81">
        <f>335.2+9.5</f>
        <v>344.7</v>
      </c>
      <c r="C134" s="51">
        <v>848.7</v>
      </c>
      <c r="D134" s="82">
        <f>21.9+39.7+0.1+6.1+19+41-0.1+21.3+43.3+8.5+32.3+32.1+41.5+4.2</f>
        <v>310.90000000000003</v>
      </c>
      <c r="E134" s="1">
        <f>D134/D133*100</f>
        <v>82.81832711774109</v>
      </c>
      <c r="F134" s="1">
        <f aca="true" t="shared" si="17" ref="F134:F141">D134/B134*100</f>
        <v>90.19437191760953</v>
      </c>
      <c r="G134" s="1">
        <f t="shared" si="12"/>
        <v>36.63249675975021</v>
      </c>
      <c r="H134" s="1">
        <f t="shared" si="16"/>
        <v>33.799999999999955</v>
      </c>
      <c r="I134" s="1">
        <f t="shared" si="14"/>
        <v>537.8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7+6+0.2+7.1+0.1+0.4</f>
        <v>20.799999999999997</v>
      </c>
      <c r="E135" s="1">
        <f>D135/D133*100</f>
        <v>5.54075652637187</v>
      </c>
      <c r="F135" s="1">
        <f t="shared" si="17"/>
        <v>98.11320754716981</v>
      </c>
      <c r="G135" s="1">
        <f>D135/C135*100</f>
        <v>79.08745247148288</v>
      </c>
      <c r="H135" s="1">
        <f t="shared" si="16"/>
        <v>0.40000000000000213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f>2800-1300</f>
        <v>1500</v>
      </c>
      <c r="C137" s="60">
        <f>6500-2076</f>
        <v>4424</v>
      </c>
      <c r="D137" s="83">
        <f>241.3</f>
        <v>241.3</v>
      </c>
      <c r="E137" s="19">
        <f>D137/D106*100</f>
        <v>0.39771556661694535</v>
      </c>
      <c r="F137" s="112">
        <f t="shared" si="17"/>
        <v>16.08666666666667</v>
      </c>
      <c r="G137" s="6">
        <f t="shared" si="12"/>
        <v>5.454339963833635</v>
      </c>
      <c r="H137" s="6">
        <f t="shared" si="16"/>
        <v>1258.7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626.1+43.8+40.3+236+112.9</f>
        <v>1059.1</v>
      </c>
      <c r="E138" s="19">
        <f>D138/D106*100</f>
        <v>1.7456301558392326</v>
      </c>
      <c r="F138" s="112">
        <f t="shared" si="17"/>
        <v>35.36817498747703</v>
      </c>
      <c r="G138" s="6">
        <f t="shared" si="12"/>
        <v>17.41196198993851</v>
      </c>
      <c r="H138" s="6">
        <f t="shared" si="16"/>
        <v>1935.4</v>
      </c>
      <c r="I138" s="6">
        <f t="shared" si="14"/>
        <v>5023.5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6.902746759186767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0.8870721838095317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43569.3+1315.6</f>
        <v>44884.9</v>
      </c>
      <c r="C141" s="60">
        <f>91632.1+2530</f>
        <v>94162.1</v>
      </c>
      <c r="D141" s="83">
        <f>500.9+20883.8+13804+7506.8</f>
        <v>42695.5</v>
      </c>
      <c r="E141" s="19">
        <f>D141/D106*100</f>
        <v>70.37159127432156</v>
      </c>
      <c r="F141" s="6">
        <f t="shared" si="17"/>
        <v>95.12219031344617</v>
      </c>
      <c r="G141" s="6">
        <f t="shared" si="12"/>
        <v>45.34255289548555</v>
      </c>
      <c r="H141" s="6">
        <f t="shared" si="16"/>
        <v>2189.4000000000015</v>
      </c>
      <c r="I141" s="6">
        <f t="shared" si="14"/>
        <v>51466.600000000006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1236.9+618.4+618.4+618.4+618.5+618.4+618.4+618.5+618.4+618.4+618.5+618.4+618.4</f>
        <v>8657.999999999998</v>
      </c>
      <c r="E142" s="19">
        <f>D142/D106*100</f>
        <v>14.270291652588115</v>
      </c>
      <c r="F142" s="6">
        <f t="shared" si="15"/>
        <v>93.33261467148168</v>
      </c>
      <c r="G142" s="6">
        <f t="shared" si="12"/>
        <v>38.88893879641024</v>
      </c>
      <c r="H142" s="6">
        <f t="shared" si="16"/>
        <v>618.5000000000018</v>
      </c>
      <c r="I142" s="6">
        <f t="shared" si="14"/>
        <v>13605.400000000003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74801.5</v>
      </c>
      <c r="C143" s="84">
        <f>C43+C68+C71+C76+C78+C86+C101+C106+C99+C83+C97</f>
        <v>162401.3</v>
      </c>
      <c r="D143" s="60">
        <f>D43+D68+D71+D76+D78+D86+D101+D106+D99+D83+D97</f>
        <v>63034.9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381257.99999999994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329242.69999999995</v>
      </c>
      <c r="E144" s="38">
        <v>100</v>
      </c>
      <c r="F144" s="3">
        <f>D144/B144*100</f>
        <v>86.35692890378694</v>
      </c>
      <c r="G144" s="3">
        <f aca="true" t="shared" si="18" ref="G144:G150">D144/C144*100</f>
        <v>36.738345875232795</v>
      </c>
      <c r="H144" s="3">
        <f aca="true" t="shared" si="19" ref="H144:H150">B144-D144</f>
        <v>52015.29999999999</v>
      </c>
      <c r="I144" s="3">
        <f aca="true" t="shared" si="20" ref="I144:I150">C144-D144</f>
        <v>566940.0000000001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202211.30000000002</v>
      </c>
      <c r="C145" s="67">
        <f>C8+C20+C34+C52+C59+C90+C114+C118+C46+C134</f>
        <v>507335.6</v>
      </c>
      <c r="D145" s="67">
        <f>D8+D20+D34+D52+D59+D90+D114+D118+D46+D134</f>
        <v>177603.99999999997</v>
      </c>
      <c r="E145" s="6">
        <f>D145/D144*100</f>
        <v>53.94318537662338</v>
      </c>
      <c r="F145" s="6">
        <f aca="true" t="shared" si="21" ref="F145:F156">D145/B145*100</f>
        <v>87.83089767980323</v>
      </c>
      <c r="G145" s="6">
        <f t="shared" si="18"/>
        <v>35.00720233313018</v>
      </c>
      <c r="H145" s="6">
        <f t="shared" si="19"/>
        <v>24607.300000000047</v>
      </c>
      <c r="I145" s="18">
        <f t="shared" si="20"/>
        <v>329731.6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49670.69999999999</v>
      </c>
      <c r="C146" s="68">
        <f>C11+C23+C36+C55+C61+C91+C49+C135+C108+C111+C95+C132</f>
        <v>99330.7</v>
      </c>
      <c r="D146" s="68">
        <f>D11+D23+D36+D55+D61+D91+D49+D135+D108+D111+D95+D132</f>
        <v>43819.1</v>
      </c>
      <c r="E146" s="6">
        <f>D146/D144*100</f>
        <v>13.309057421774273</v>
      </c>
      <c r="F146" s="6">
        <f t="shared" si="21"/>
        <v>88.21921172844355</v>
      </c>
      <c r="G146" s="6">
        <f t="shared" si="18"/>
        <v>44.1143573940383</v>
      </c>
      <c r="H146" s="6">
        <f t="shared" si="19"/>
        <v>5851.599999999991</v>
      </c>
      <c r="I146" s="18">
        <f t="shared" si="20"/>
        <v>55511.6</v>
      </c>
      <c r="K146" s="46"/>
      <c r="L146" s="102"/>
    </row>
    <row r="147" spans="1:12" ht="18.75">
      <c r="A147" s="23" t="s">
        <v>1</v>
      </c>
      <c r="B147" s="67">
        <f>B22+B10+B54+B48+B60+B35+B102+B122</f>
        <v>10466.400000000001</v>
      </c>
      <c r="C147" s="67">
        <f>C22+C10+C54+C48+C60+C35+C102+C122</f>
        <v>25686.8</v>
      </c>
      <c r="D147" s="67">
        <f>D22+D10+D54+D48+D60+D35+D102+D122</f>
        <v>8555.8</v>
      </c>
      <c r="E147" s="6">
        <f>D147/D144*100</f>
        <v>2.5986301290810703</v>
      </c>
      <c r="F147" s="6">
        <f t="shared" si="21"/>
        <v>81.7453947871283</v>
      </c>
      <c r="G147" s="6">
        <f t="shared" si="18"/>
        <v>33.308158275845955</v>
      </c>
      <c r="H147" s="6">
        <f t="shared" si="19"/>
        <v>1910.6000000000022</v>
      </c>
      <c r="I147" s="18">
        <f t="shared" si="20"/>
        <v>17131</v>
      </c>
      <c r="K147" s="46"/>
      <c r="L147" s="47"/>
    </row>
    <row r="148" spans="1:12" ht="21" customHeight="1">
      <c r="A148" s="23" t="s">
        <v>15</v>
      </c>
      <c r="B148" s="67">
        <f>B12+B24+B103+B62+B38+B92</f>
        <v>5491</v>
      </c>
      <c r="C148" s="67">
        <f>C12+C24+C103+C62+C38+C92</f>
        <v>14593.8</v>
      </c>
      <c r="D148" s="67">
        <f>D12+D24+D103+D62+D38+D92</f>
        <v>2286.5</v>
      </c>
      <c r="E148" s="6">
        <f>D148/D144*100</f>
        <v>0.6944724970363808</v>
      </c>
      <c r="F148" s="6">
        <f t="shared" si="21"/>
        <v>41.640866873065015</v>
      </c>
      <c r="G148" s="6">
        <f t="shared" si="18"/>
        <v>15.667612273705272</v>
      </c>
      <c r="H148" s="6">
        <f t="shared" si="19"/>
        <v>3204.5</v>
      </c>
      <c r="I148" s="18">
        <f t="shared" si="20"/>
        <v>12307.3</v>
      </c>
      <c r="K148" s="46"/>
      <c r="L148" s="102"/>
    </row>
    <row r="149" spans="1:12" ht="18.75">
      <c r="A149" s="23" t="s">
        <v>2</v>
      </c>
      <c r="B149" s="67">
        <f>B9+B21+B47+B53+B121</f>
        <v>3829.1</v>
      </c>
      <c r="C149" s="67">
        <f>C9+C21+C47+C53+C121</f>
        <v>12618.400000000001</v>
      </c>
      <c r="D149" s="67">
        <f>D9+D21+D47+D53+D121</f>
        <v>2506.7999999999997</v>
      </c>
      <c r="E149" s="6">
        <f>D149/D144*100</f>
        <v>0.7613836236915807</v>
      </c>
      <c r="F149" s="6">
        <f t="shared" si="21"/>
        <v>65.46708103731947</v>
      </c>
      <c r="G149" s="6">
        <f t="shared" si="18"/>
        <v>19.8662270969378</v>
      </c>
      <c r="H149" s="6">
        <f t="shared" si="19"/>
        <v>1322.3000000000002</v>
      </c>
      <c r="I149" s="18">
        <f t="shared" si="20"/>
        <v>10111.600000000002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109589.49999999994</v>
      </c>
      <c r="C150" s="67">
        <f>C144-C145-C146-C147-C148-C149</f>
        <v>236617.4000000001</v>
      </c>
      <c r="D150" s="67">
        <f>D144-D145-D146-D147-D148-D149</f>
        <v>94470.49999999997</v>
      </c>
      <c r="E150" s="6">
        <f>D150/D144*100</f>
        <v>28.69327095179331</v>
      </c>
      <c r="F150" s="6">
        <f t="shared" si="21"/>
        <v>86.2039702708745</v>
      </c>
      <c r="G150" s="43">
        <f t="shared" si="18"/>
        <v>39.92542391218901</v>
      </c>
      <c r="H150" s="6">
        <f t="shared" si="19"/>
        <v>15118.99999999997</v>
      </c>
      <c r="I150" s="6">
        <f t="shared" si="20"/>
        <v>142146.90000000014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3301.9+496+2284.6</f>
        <v>6082.5</v>
      </c>
      <c r="C152" s="73">
        <f>3301.9+496+14356.4</f>
        <v>18154.3</v>
      </c>
      <c r="D152" s="73">
        <f>288.1+1522.4+951.8+530.2+8.8+0.5+0.1+495.9</f>
        <v>3797.8</v>
      </c>
      <c r="E152" s="15"/>
      <c r="F152" s="6">
        <f t="shared" si="21"/>
        <v>62.43814221126181</v>
      </c>
      <c r="G152" s="6">
        <f aca="true" t="shared" si="22" ref="G152:G161">D152/C152*100</f>
        <v>20.919561756718796</v>
      </c>
      <c r="H152" s="6">
        <f>B152-D152</f>
        <v>2284.7</v>
      </c>
      <c r="I152" s="6">
        <f aca="true" t="shared" si="23" ref="I152:I161">C152-D152</f>
        <v>14356.5</v>
      </c>
      <c r="K152" s="46"/>
      <c r="L152" s="46"/>
    </row>
    <row r="153" spans="1:12" ht="18.75">
      <c r="A153" s="23" t="s">
        <v>22</v>
      </c>
      <c r="B153" s="88">
        <f>1942.8</f>
        <v>1942.8</v>
      </c>
      <c r="C153" s="67">
        <f>16860.5</f>
        <v>16860.5</v>
      </c>
      <c r="D153" s="67">
        <f>132.1</f>
        <v>132.1</v>
      </c>
      <c r="E153" s="6"/>
      <c r="F153" s="6">
        <f t="shared" si="21"/>
        <v>6.7994646901379445</v>
      </c>
      <c r="G153" s="6">
        <f t="shared" si="22"/>
        <v>0.7834880341626879</v>
      </c>
      <c r="H153" s="6">
        <f aca="true" t="shared" si="24" ref="H153:H160">B153-D153</f>
        <v>1810.7</v>
      </c>
      <c r="I153" s="6">
        <f t="shared" si="23"/>
        <v>16728.4</v>
      </c>
      <c r="K153" s="46"/>
      <c r="L153" s="46"/>
    </row>
    <row r="154" spans="1:12" ht="18.75">
      <c r="A154" s="23" t="s">
        <v>61</v>
      </c>
      <c r="B154" s="88">
        <f>54197.2+1300+15.6+8940.2</f>
        <v>64453</v>
      </c>
      <c r="C154" s="67">
        <f>105956.2+2530+90940.4</f>
        <v>199426.59999999998</v>
      </c>
      <c r="D154" s="67">
        <f>72+2507+500.9+784.3+577.6+1236.9+2501.8+375+180.7+310.2-4.2+554.9+23.5+182.4+693.6-182.4+595+297.2+620.2</f>
        <v>11826.600000000002</v>
      </c>
      <c r="E154" s="6"/>
      <c r="F154" s="6">
        <f t="shared" si="21"/>
        <v>18.34918467720665</v>
      </c>
      <c r="G154" s="6">
        <f t="shared" si="22"/>
        <v>5.930302176339567</v>
      </c>
      <c r="H154" s="6">
        <f t="shared" si="24"/>
        <v>52626.399999999994</v>
      </c>
      <c r="I154" s="6">
        <f t="shared" si="23"/>
        <v>187599.99999999997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5.2+5.1+225.1</f>
        <v>235.4</v>
      </c>
      <c r="E156" s="19"/>
      <c r="F156" s="6">
        <f t="shared" si="21"/>
        <v>17.81983345950038</v>
      </c>
      <c r="G156" s="6">
        <f t="shared" si="22"/>
        <v>1.7210873411613319</v>
      </c>
      <c r="H156" s="6">
        <f t="shared" si="24"/>
        <v>1085.6</v>
      </c>
      <c r="I156" s="6">
        <f t="shared" si="23"/>
        <v>13442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</f>
        <v>41.3</v>
      </c>
      <c r="E158" s="19"/>
      <c r="F158" s="6">
        <f>D158/B158*100</f>
        <v>6.9575471698113205</v>
      </c>
      <c r="G158" s="6">
        <f t="shared" si="22"/>
        <v>3.0132788559754853</v>
      </c>
      <c r="H158" s="6">
        <f t="shared" si="24"/>
        <v>552.3000000000001</v>
      </c>
      <c r="I158" s="6">
        <f t="shared" si="23"/>
        <v>1329.3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98.8+11.3+146.1+110.9-0.1+10.1+85.3+20.5</f>
        <v>482.90000000000003</v>
      </c>
      <c r="E160" s="24"/>
      <c r="F160" s="6">
        <f>D160/B160*100</f>
        <v>18.222641509433963</v>
      </c>
      <c r="G160" s="6">
        <f t="shared" si="22"/>
        <v>12.98537162525546</v>
      </c>
      <c r="H160" s="6">
        <f t="shared" si="24"/>
        <v>2167.1</v>
      </c>
      <c r="I160" s="6">
        <f t="shared" si="23"/>
        <v>3235.9</v>
      </c>
    </row>
    <row r="161" spans="1:9" ht="19.5" thickBot="1">
      <c r="A161" s="14" t="s">
        <v>20</v>
      </c>
      <c r="B161" s="90">
        <f>B144+B152+B156+B157+B153+B160+B159+B154+B158+B155</f>
        <v>458917.8999999999</v>
      </c>
      <c r="C161" s="90">
        <f>C144+C152+C156+C157+C153+C160+C159+C154+C158+C155</f>
        <v>1150207.9000000001</v>
      </c>
      <c r="D161" s="90">
        <f>D144+D152+D156+D157+D153+D160+D159+D154+D158+D155</f>
        <v>346068.19999999995</v>
      </c>
      <c r="E161" s="25"/>
      <c r="F161" s="3">
        <f>D161/B161*100</f>
        <v>75.40961030284502</v>
      </c>
      <c r="G161" s="3">
        <f t="shared" si="22"/>
        <v>30.08744766924309</v>
      </c>
      <c r="H161" s="3">
        <f>B161-D161</f>
        <v>112849.69999999995</v>
      </c>
      <c r="I161" s="3">
        <f t="shared" si="23"/>
        <v>804139.7000000002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329242.69999999995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329242.69999999995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2015-05-25T05:09:00Z</dcterms:modified>
  <cp:category/>
  <cp:version/>
  <cp:contentType/>
  <cp:contentStatus/>
</cp:coreProperties>
</file>